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9320" windowHeight="15480" tabRatio="500" activeTab="0"/>
  </bookViews>
  <sheets>
    <sheet name="Sheet1" sheetId="1" r:id="rId1"/>
  </sheets>
  <definedNames/>
  <calcPr fullCalcOnLoad="1"/>
</workbook>
</file>

<file path=xl/comments1.xml><?xml version="1.0" encoding="utf-8"?>
<comments xmlns="http://schemas.openxmlformats.org/spreadsheetml/2006/main">
  <authors>
    <author>dsullivan</author>
    <author>Sasha Lezhnev</author>
  </authors>
  <commentList>
    <comment ref="B5" authorId="0">
      <text>
        <r>
          <rPr>
            <sz val="8"/>
            <rFont val="Tahoma"/>
            <family val="0"/>
          </rPr>
          <t xml:space="preserve">These figures are based on officially reported figures from the Division of Mines of the DRC Government (DM), plus an estimate 35% rate of under-declaration by the official agencies. The DM reports 12,502,000 kgs for North Kivu and 4,196,000 kgs for South Kivu for the first 11 months of 2008.  The figures of 18,412,000 and 6,180,000 factor in one additional month and the 35% under-declaration rate. The 35% under-declaration rate is based on several sources.  INICA estimates that underdeclaration for natural resource exports is between 30-35%.  Furthermore, the under-declaration of tin from Bisie, N Kivu's largest mine, was over 40% in 2006 and 2007.  Bisie's official capacity is 10,600,000 kgs per year, and the official Congolese authority DGM Kilambo witnessed 10.309,000 kgs as leaving the Bisie-Walikale mining area for Goma, yet DM sources report 44% lower numbers. The reasons for this fraud are described in detail in the Pole Institute report. For 2007, Garrett cites 12,754.56 tons from N Kivu, based on six plane-loads per day carrying two tons each leaving the Walikale mining area for Goma, and a further 4,115 tons arriving in from Goma from other areas of N Kivu.  The Polé Institute, and then Bates and Sunman based on Polé’s research, cite 16,870 tons as a total for both North and South Kivu for 2006.  The 2007 official export figures from the Congolese Ministry of Mines are 10,175.2 for N Kivu and 4,731 for S Kivu.  However, these official figures must be revised, taking into account that it is 65% grade tin, and approximately 44% was non-declared by customs, according to Garrett.  That would make for 17,363 tons total.  Bates estimates a higher rate of under-declaration by customs officials for 2006, approximately 67%.  However, interviews on the ground reveal that data collection has improved somewhat, and hence we use a more conservative under-declaration figure of 35%.  Nicholas Garrett and Harrison Mitchell, "Trading Conflict for Development", DFID, April 2009; Nicholas Garrett, “Artisanal Cassiterite Mining and Trade in North Kivu: Implications for Poverty Reduction and Security”, CASM, June 2008; Aloys Tegera and Dominic Johnson, “Rules for Sale: Formal and Informal Cross-border trade in Eastern DRC”, Polé Institute, June 2007, pp. 52-4.  Nick Bates and Hilary Sunman,  “Trading for Peace: Achieving security and poverty reduction through trade in natural resources in the Great Lakes area”, DFID/USAID/Comesa, October 2007; Official export data for the DRC Ministry of Mines, 2007; Interviews with U.S. Geological Survey specialists in tin, Central Africa, and tantalum, February 2009; interview with Resource Consulting Services, February 2009.
</t>
        </r>
      </text>
    </comment>
    <comment ref="C5" authorId="0">
      <text>
        <r>
          <rPr>
            <sz val="8"/>
            <rFont val="Tahoma"/>
            <family val="0"/>
          </rPr>
          <t>All prices here are derived from world metals prices, taking into account the lower amounts obtained by traders in Congo.  We do not use the prices reported by DRC government agencies or the Private Sector Foundation, S Kivu, which are known to be greatly under-reported, as analysed by Tegera and Johnson. $22.20 is the price for a kg of tin in USD. This and all metals prices in this document are for June 2008 and are from the metals industry publication Metals Bulletin.  The tin price is for 99.85% pure tin, hence one must multiply it by 60% to reach the price of the cassiterite ore that is 60% tin when it leaves eastern Congo.  The table for metals prices is available from the German Federal Institute for Geosciences and Natural Resources (BGR) at http://www.bgr.bund.de/ Tegera and Johnson, "Rules for Sale".</t>
        </r>
        <r>
          <rPr>
            <sz val="8"/>
            <rFont val="Tahoma"/>
            <family val="0"/>
          </rPr>
          <t xml:space="preserve">
</t>
        </r>
      </text>
    </comment>
    <comment ref="D5" authorId="0">
      <text>
        <r>
          <rPr>
            <sz val="8"/>
            <rFont val="Tahoma"/>
            <family val="0"/>
          </rPr>
          <t>This is a conservative estimate.  The cassiterite is approximately 50-55% tin ore content when at the mine in eastern Congo, but is processed at the comptoirs and generally leaves eastern Congo at an average of 65% tin content. We take the average - 60% - to incorporate the cassiterite which is exported from the mines and sold to buyers at 55% grade. Garrett, “Artisanal Cassiterite Mining”; interview with mining expert, February 2009.</t>
        </r>
      </text>
    </comment>
    <comment ref="E5" authorId="0">
      <text>
        <r>
          <rPr>
            <sz val="8"/>
            <rFont val="Tahoma"/>
            <family val="0"/>
          </rPr>
          <t xml:space="preserve">This represents two figures: 1) the marginal revenue that armed groups are earning from controlling a percentage of the mines; and 2) the money earned from illicitly taxing the transport of the minerals.  See each figure for more details. </t>
        </r>
      </text>
    </comment>
    <comment ref="E6" authorId="0">
      <text>
        <r>
          <rPr>
            <sz val="8"/>
            <rFont val="Tahoma"/>
            <family val="0"/>
          </rPr>
          <t xml:space="preserve">The average price that cassiterite (tin) ore is sold for at the mine is approximately 35% of the price of when it leaves Congo. In 2007, this was approximately $3, and updating for June 2008 prices, this was $4.8. Garrett, "Walikale", p. 44; Interview with international metals specialist, February 2009. </t>
        </r>
      </text>
    </comment>
    <comment ref="F6" authorId="0">
      <text>
        <r>
          <rPr>
            <sz val="8"/>
            <rFont val="Tahoma"/>
            <family val="0"/>
          </rPr>
          <t xml:space="preserve">This is an estimated percentage of what the armed groups earn at the mines which they directly control, once miners and others have been paid. The marginal revenue after paying miners ranges from 92.2% to 97.4%, based on reported wages of $1-5 per day.  However, we use more conservative estimates for the profits of armed groups of 80-90%, seeing as they may have to pay others around the mines. We provide 3 figures – a high, average, and low figure – based on differences in mine locations and mineral finds. According to INICA, there are 1,800 miners in Bisie mine in Walikale, including 1,130, 438, 133, and 31 counted at the four main mine sites of Bisie.  The low calculation is thus based on providing miners with $5/day, which averages to $1,825 per miner per year at Bisie.  This makes for a total expense for miners at Bisie of $3,285,000.  Given that an average of 14,016 tons of cassiterite ore leave Bisie each year at an average price of $3 (making for a total of $42,080,000 of revenue), the high percentage for miners is 7.8%, with the remaining 92.2% going to armed groups.  If miners earn the average wage of $2.5/day, their percentage drops to 3.9%, and if they earn $1/day, their percentage is 1.56%.  Nicholas Garrett, “Case Study Cassiterite Exploitation and Trade in North Kivu” in Natural Resources and Trade Flows in the Great Lakes Region: Annexes,  Initiative for Central Africa (INICA), p. 46. </t>
        </r>
      </text>
    </comment>
    <comment ref="I6" authorId="0">
      <text>
        <r>
          <rPr>
            <sz val="8"/>
            <rFont val="Tahoma"/>
            <family val="0"/>
          </rPr>
          <t xml:space="preserve">This 85% figure is conservative and could be higher.  It is based on the fact that a) Bisie mine accounts for approximately 70% of North Kivu’s tin production and is controlled an armed group (until early 2009, the 85th Brigade of the Congolese Army, a non-integrated armed group, and reportedly more recently an ex-CNDP/FARDC unit); and b) the majority of other mines in North Kivu are controlled by either by non-integrated FARDC units, FDLR, Mayi-Mayi.  International Peace Information Service (IPIS), “Mapping Conflict Motives in War Areas: Eastern DRC,” September 2008.  Available at http://www.ipisresearch.be/mapping_kivu.php ; Garrett, “Walikale"; Garrett and Mitchell, "Trading Conflict", p. 19. </t>
        </r>
      </text>
    </comment>
    <comment ref="E7" authorId="0">
      <text>
        <r>
          <rPr>
            <sz val="8"/>
            <rFont val="Tahoma"/>
            <family val="0"/>
          </rPr>
          <t xml:space="preserve">This is the marginal revenue generated during the transport of the mineral from the mine to the export point from East Africa. The export price is approximately 60% of the world price. There are transport costs borne by petits negociants, negociants, other middlemen, comptoirs, and international metals trading companies.  The costs of transport are borne by the various transporters, not the armed groups, but the armed groups take a cut of the transport marginal revenue. Nicholas Garrett, “Walikale", p. 44; interview with Central Africa trader, February 2009. </t>
        </r>
      </text>
    </comment>
    <comment ref="F7" authorId="0">
      <text>
        <r>
          <rPr>
            <sz val="8"/>
            <rFont val="Tahoma"/>
            <family val="0"/>
          </rPr>
          <t xml:space="preserve">This figure represents the percentage of the revenues that the armed groups take during the transport of the tin ore from mine to export.  Three estimates are given here – 50%, 60%, and 70% - representing a range of profits, including illicit taxes paid by each transporting segment along the chain before the minerals leave the region. The UN Group of Experts reports that “The rebel group [FDLR] is also involved in trafficking minerals by road from Walikale and controls the vast majority of territory in the mineral-rich Kahuzi Biega National Park.” “Final report of the Group of Experts on the Democratic Republic of the Congo”, United Nations Security Council, S/2008/773, p. 20; Interview with minerals trader, February 2, 2009.  </t>
        </r>
      </text>
    </comment>
    <comment ref="I10" authorId="0">
      <text>
        <r>
          <rPr>
            <sz val="8"/>
            <rFont val="Tahoma"/>
            <family val="0"/>
          </rPr>
          <t xml:space="preserve">The UN Group of Experts on the DRC cited in December 2008 that: “The Group estimates that FDLR controls the majority of the principle artisanal mining sites in South Kivu, which are mostly cassiterite, gold and coltan mines.” We therefore use low, middle and high percentage estimates to interpret the term “majority” – 50, 66, and 75%.  “Final report of the Group of Experts on the Democratic Republic of the Congo”, United Nations Security Council, S/2008/773, p. 20. </t>
        </r>
      </text>
    </comment>
    <comment ref="B17" authorId="0">
      <text>
        <r>
          <rPr>
            <sz val="8"/>
            <rFont val="Tahoma"/>
            <family val="0"/>
          </rPr>
          <t>The official DM reports 56,000 kgs for N Kivu and 295,000 kgs for S Kivu for the first 11 months of 2008. Factoring in the under-declaration rate of 35%, this makes 517,000 tons for the Kivus total. Garrett and Mitchell, "Trading Conflict", p. 31.</t>
        </r>
      </text>
    </comment>
    <comment ref="F17" authorId="0">
      <text>
        <r>
          <rPr>
            <sz val="8"/>
            <rFont val="Tahoma"/>
            <family val="0"/>
          </rPr>
          <t xml:space="preserve">Based on UN and field researchers' data, we estimate the same percentage for armed groups’ take at the tin mines which they control for tantalum, tungsten, and gold.  See note 7.   </t>
        </r>
      </text>
    </comment>
    <comment ref="E18" authorId="0">
      <text>
        <r>
          <rPr>
            <sz val="8"/>
            <rFont val="Tahoma"/>
            <family val="0"/>
          </rPr>
          <t>With the world market price at $81.57/kg of 30% grade tantalum, the average price for the tantalite ore as it leaves Congo is $49. Based on the tin value chain, the price of the tantalite ore at the mine is an estimated 36% of the price when it leaves East Africa, making $17.9. Interviews with international metals traders and Congo minerals experts, February 2009.</t>
        </r>
      </text>
    </comment>
    <comment ref="I22" authorId="0">
      <text>
        <r>
          <rPr>
            <b/>
            <sz val="8"/>
            <rFont val="Tahoma"/>
            <family val="0"/>
          </rPr>
          <t>dsullivan:</t>
        </r>
        <r>
          <rPr>
            <sz val="8"/>
            <rFont val="Tahoma"/>
            <family val="0"/>
          </rPr>
          <t xml:space="preserve">
The UN Group of Experts on the DRC cited in December 2008 that: “The Group estimates that FDLR controls the majority of the principle artisanal mining sites in South Kivu, which are mostly cassiterite, gold and coltan mines.” We therefore use low, middle and high percentage estimates to interpret the term “majority” – 50, 66, and 75%.  “Final report of the Group of Experts on the Democratic Republic of the Congo”, United Nations Security Council, S/2008/773, p. 20.</t>
        </r>
      </text>
    </comment>
    <comment ref="I34" authorId="0">
      <text>
        <r>
          <rPr>
            <sz val="8"/>
            <rFont val="Tahoma"/>
            <family val="0"/>
          </rPr>
          <t>The UN Group of Experts on the DRC cited in December 2008 that: “The Group estimates that FDLR controls the majority of the principle artisanal mining sites in South Kivu, which are mostly cassiterite, gold and coltan mines.” We therefore use low, middle and high percentage estimates to interpret the term “majority” – 50, 66, and 75%.  “Final report of the Group of Experts on the Democratic Republic of the Congo”, United Nations Security Council, S/2008/773, p. 20.</t>
        </r>
      </text>
    </comment>
    <comment ref="I41" authorId="0">
      <text>
        <r>
          <rPr>
            <sz val="8"/>
            <rFont val="Tahoma"/>
            <family val="0"/>
          </rPr>
          <t>Based on the latest UN and other research data that highlight a majority of gold mines being controlled by armed groups in the Kivus, we give three estimates here - 50, 66, and 75%. The UN Group of Experts states that “In North Kivu, FDLR controls many gold-mining pits based in the jungle west of the town of Lubero.”  PACT further states that “This road [between Lubero and Butembo] is extremely insecure and many of the mines are controlled by the FDLR. “Final report of the Group of Experts on the Democratic Republic of the Congo”, United Nations Security Council, S/2008/773, p. 20.  Pact: Natural Resource Trade Flows - DFID/USAID/COMESA Study - June 2007, pp. 35-6.</t>
        </r>
      </text>
    </comment>
    <comment ref="F42" authorId="0">
      <text>
        <r>
          <rPr>
            <sz val="8"/>
            <rFont val="Tahoma"/>
            <family val="0"/>
          </rPr>
          <t xml:space="preserve">Fahey estimates that gold miners earn between $40-60/month ($1.3-$2/day), while PACT estimates that gold miners get $1-2/day, and up to 10% of the final price of the gold as it leaves eastern Congo. Dan Fahey, “Le Fleuve D’or: The Production And Trade Of Gold From Mongbwalu, DRC”, L’Afrique des Grands Lacs Annuaire 2007-2008, p. 10; Pact: Natural Resource Trade Flows - DFID/USAID/COMESA Study - June 2007, p. 33. </t>
        </r>
      </text>
    </comment>
    <comment ref="E23" authorId="0">
      <text>
        <r>
          <rPr>
            <sz val="8"/>
            <rFont val="Tahoma"/>
            <family val="0"/>
          </rPr>
          <t xml:space="preserve">With the world market price at $81.57/kg and an average ore content of 30% for the tantalum as it leaves Congo, the average end-price for the tantalum ore as it leaves Congo is $27.19/kg.  We use Garrett’s calculation based that on average, the price paid at the mine is approximately 1/3 of the final price.   </t>
        </r>
      </text>
    </comment>
    <comment ref="E11" authorId="0">
      <text>
        <r>
          <rPr>
            <sz val="8"/>
            <rFont val="Tahoma"/>
            <family val="0"/>
          </rPr>
          <t>The average price that cassiterite ore is sold for at the mine is approximately 1/3 the price of when it leaves eastern Congo from Goma.  For the base period for this study, June 2007, this was $3.  Garrett, “Artisanal Cassiterite Mining”.</t>
        </r>
      </text>
    </comment>
    <comment ref="C41" authorId="1">
      <text>
        <r>
          <rPr>
            <sz val="9"/>
            <rFont val="Verdana"/>
            <family val="0"/>
          </rPr>
          <t xml:space="preserve">See www.goldprice.org  We use the June 2008 price here.
</t>
        </r>
      </text>
    </comment>
    <comment ref="E41" authorId="1">
      <text>
        <r>
          <rPr>
            <sz val="9"/>
            <rFont val="Verdana"/>
            <family val="0"/>
          </rPr>
          <t>This figure is based Congolese exporters obtaining approximately 60% of the end value of 99.997% purity gold. With a price of $29,000 per kg and 60% value, price at the mine would be $6400 and an approximate export price of $17,400. Interview with gold industry expert, February 2009.</t>
        </r>
      </text>
    </comment>
    <comment ref="B29" authorId="1">
      <text>
        <r>
          <rPr>
            <sz val="9"/>
            <rFont val="Verdana"/>
            <family val="0"/>
          </rPr>
          <t xml:space="preserve">These are conservative estimates, with the real figures likely higher. The official DM reports 441,000 kgs for N Kivu and 56,000 kgs for S Kivu for the first 11 months of 2008. Factoring in the under-declaration rate of 35%, this makes 880,000 tons for the Kivus total. However, the DM officially reported 767,000 kgs for N Kivu in 2007, and other government agencies reported even higher figures, meaning that the real amounts could be up to 1,500 tons. Conservatively, we therefore use 800 tons for N Kivu. Garrett and Mitchell, "Trading Conflict", p. 31.
</t>
        </r>
      </text>
    </comment>
    <comment ref="D29" authorId="1">
      <text>
        <r>
          <rPr>
            <sz val="9"/>
            <rFont val="Verdana"/>
            <family val="0"/>
          </rPr>
          <t>Estimated wolframite ore content from the point of export from Congo. Wolframite is approximately 1.5% ore content at the point of extraction, but is refined to approximately 60%. Interviews with geology and minerals experts, February-March 2009.</t>
        </r>
      </text>
    </comment>
    <comment ref="D17" authorId="1">
      <text>
        <r>
          <rPr>
            <sz val="9"/>
            <rFont val="Verdana"/>
            <family val="0"/>
          </rPr>
          <t>Estimated tungsten ore content based on interviews with geology and minerals experts, February-March 2009.</t>
        </r>
      </text>
    </comment>
    <comment ref="L5" authorId="1">
      <text>
        <r>
          <rPr>
            <sz val="9"/>
            <rFont val="Verdana"/>
            <family val="0"/>
          </rPr>
          <t>This also factors in a 10% loss in material when processing by comptoirs. Tegera and Johnson, "Rules for Sale."</t>
        </r>
      </text>
    </comment>
    <comment ref="B41" authorId="1">
      <text>
        <r>
          <rPr>
            <sz val="9"/>
            <rFont val="Verdana"/>
            <family val="0"/>
          </rPr>
          <t xml:space="preserve">These figures are estimates based on several sources. PACT, based on the UN Group of Experts' estimates, assesses that N Kivu produces 1.5 tons of gold per year. Bates and Sunman, who in a major report for DFID based on Pole's research, estimated gold export from South Kivu to be around 5,000 kgs. Bates and Sunman, "Trading For Peace"; Pact: Natural Resource Trade Flows - DFID/USAID/COMESA Study - June 2007, pp. 35-6: Tegera and Johnson, "Rules for Sale", pp 75-8. 
</t>
        </r>
      </text>
    </comment>
    <comment ref="D41" authorId="1">
      <text>
        <r>
          <rPr>
            <sz val="9"/>
            <rFont val="Verdana"/>
            <family val="0"/>
          </rPr>
          <t>This is estimated on the conservative side, with the upper range being 99%.  Interview with USGS, March 2009.</t>
        </r>
      </text>
    </comment>
    <comment ref="C29" authorId="1">
      <text>
        <r>
          <rPr>
            <sz val="9"/>
            <rFont val="Verdana"/>
            <family val="0"/>
          </rPr>
          <t xml:space="preserve">This is based on the world price of $165 per MTU (7.93 kgs) of 65% grade tungsten ore in June 2008. This equals which is $20.81/kg of 65% grade tungsten ore. BGR, June 2008.
</t>
        </r>
      </text>
    </comment>
    <comment ref="E29" authorId="1">
      <text>
        <r>
          <rPr>
            <sz val="9"/>
            <rFont val="Verdana"/>
            <family val="0"/>
          </rPr>
          <t>This is based on 60% price for exports leaving Congo ($12.65), and the price at the mine being approximately 36% of the export price.</t>
        </r>
      </text>
    </comment>
    <comment ref="F18" authorId="1">
      <text>
        <r>
          <rPr>
            <sz val="9"/>
            <rFont val="Verdana"/>
            <family val="0"/>
          </rPr>
          <t>See notes for tin above.</t>
        </r>
      </text>
    </comment>
    <comment ref="C17" authorId="1">
      <text>
        <r>
          <rPr>
            <sz val="9"/>
            <rFont val="Verdana"/>
            <family val="0"/>
          </rPr>
          <t xml:space="preserve">This was the world price for 30% grade tantalum in June 2008. The price has remained at this level since then but is speculated to rise because of decreased world supply. German Institute for Geosciences (BGR), April 2009. </t>
        </r>
      </text>
    </comment>
    <comment ref="F19" authorId="1">
      <text>
        <r>
          <rPr>
            <sz val="9"/>
            <rFont val="Verdana"/>
            <family val="0"/>
          </rPr>
          <t>See note above on percentages of transport controlled by armed groups for tin. Tin and tantalum are often found in similar locations in E Congo.</t>
        </r>
      </text>
    </comment>
    <comment ref="F31" authorId="1">
      <text>
        <r>
          <rPr>
            <sz val="9"/>
            <rFont val="Verdana"/>
            <family val="0"/>
          </rPr>
          <t>See note above on percentages of transport controlled by armed groups for tin. Tin and tantalum are often found in similar locations in E Congo.</t>
        </r>
      </text>
    </comment>
    <comment ref="F30" authorId="1">
      <text>
        <r>
          <rPr>
            <sz val="9"/>
            <rFont val="Verdana"/>
            <family val="0"/>
          </rPr>
          <t>See note for tin above.</t>
        </r>
      </text>
    </comment>
    <comment ref="B35" authorId="1">
      <text>
        <r>
          <rPr>
            <sz val="9"/>
            <rFont val="Verdana"/>
            <family val="0"/>
          </rPr>
          <t xml:space="preserve">The official DM figure of 157 tons for the first 11 months of 2008 is unrealistically low, given past official production of over 500 tons in past years and its reported growth in recent years. We therefore give a conservative estimate of 500 tons. </t>
        </r>
      </text>
    </comment>
  </commentList>
</comments>
</file>

<file path=xl/sharedStrings.xml><?xml version="1.0" encoding="utf-8"?>
<sst xmlns="http://schemas.openxmlformats.org/spreadsheetml/2006/main" count="123" uniqueCount="35">
  <si>
    <t>Price</t>
  </si>
  <si>
    <t>Ore content</t>
  </si>
  <si>
    <t>Marginal revenue</t>
  </si>
  <si>
    <t>% for armed groups - high</t>
  </si>
  <si>
    <t>% for armed groups - avg</t>
  </si>
  <si>
    <t>% for armed groups - low</t>
  </si>
  <si>
    <t>% ctrld by armed groups</t>
  </si>
  <si>
    <t>% ctrld by armed groups - high</t>
  </si>
  <si>
    <t>% ctrld by armed groups - avg</t>
  </si>
  <si>
    <t>% ctrld by armed groups - low</t>
  </si>
  <si>
    <t>Amt of gold (kg)</t>
  </si>
  <si>
    <t>Tin - N Kivu</t>
  </si>
  <si>
    <t>Total-high</t>
  </si>
  <si>
    <t>Total-avg</t>
  </si>
  <si>
    <t>Total-low</t>
  </si>
  <si>
    <t>Mine</t>
  </si>
  <si>
    <t>Transport</t>
  </si>
  <si>
    <t>Total</t>
  </si>
  <si>
    <t>Tin - S Kivu</t>
  </si>
  <si>
    <t>Total - tin revenue</t>
  </si>
  <si>
    <t>Tantalum - N Kivu</t>
  </si>
  <si>
    <t>Tantalum - S Kivu</t>
  </si>
  <si>
    <t>Total - tantalum revenue</t>
  </si>
  <si>
    <t>Tungsten - N Kivu</t>
  </si>
  <si>
    <t>Tungsten - S Kivu</t>
  </si>
  <si>
    <t>Total - tungsten revenue</t>
  </si>
  <si>
    <t>Gold - N Kivu</t>
  </si>
  <si>
    <t>Gold - S Kivu</t>
  </si>
  <si>
    <t>Total - gold revenue</t>
  </si>
  <si>
    <t>Amt of gold (kgs)</t>
  </si>
  <si>
    <t>Amt of tantalum (kgs)</t>
  </si>
  <si>
    <t>Amt of tungsten (kgs)</t>
  </si>
  <si>
    <t>Amt of tin (kgs)</t>
  </si>
  <si>
    <t>Price</t>
  </si>
  <si>
    <t>Armed Groups' Estimated Profits from trade in Tin, Tantalum, Tungsten and Gold - 2008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</si>
</sst>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13">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10"/>
      <name val="Arial"/>
      <family val="2"/>
    </font>
    <font>
      <sz val="8"/>
      <name val="Tahoma"/>
      <family val="0"/>
    </font>
    <font>
      <b/>
      <sz val="8"/>
      <name val="Tahoma"/>
      <family val="0"/>
    </font>
    <font>
      <b/>
      <sz val="10"/>
      <name val="Arial"/>
      <family val="2"/>
    </font>
    <font>
      <sz val="9"/>
      <name val="Verdana"/>
      <family val="0"/>
    </font>
    <font>
      <b/>
      <sz val="8"/>
      <name val="Verdana"/>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7" fillId="0" borderId="0" xfId="0" applyFont="1" applyAlignment="1">
      <alignment wrapText="1"/>
    </xf>
    <xf numFmtId="0" fontId="10" fillId="2" borderId="0" xfId="0" applyFont="1" applyFill="1" applyAlignment="1">
      <alignment horizontal="center" wrapText="1"/>
    </xf>
    <xf numFmtId="0" fontId="7" fillId="2" borderId="0" xfId="0" applyFont="1" applyFill="1" applyAlignment="1">
      <alignment horizontal="center" wrapText="1"/>
    </xf>
    <xf numFmtId="168" fontId="7" fillId="2" borderId="0" xfId="0" applyNumberFormat="1" applyFont="1" applyFill="1" applyAlignment="1">
      <alignment horizontal="center" wrapText="1"/>
    </xf>
    <xf numFmtId="168" fontId="10" fillId="2" borderId="0" xfId="0" applyNumberFormat="1" applyFont="1" applyFill="1" applyAlignment="1">
      <alignment horizontal="center" wrapText="1"/>
    </xf>
    <xf numFmtId="0" fontId="7" fillId="2" borderId="0" xfId="0" applyFont="1" applyFill="1" applyAlignment="1">
      <alignment wrapText="1"/>
    </xf>
    <xf numFmtId="8" fontId="7" fillId="2" borderId="0" xfId="0" applyNumberFormat="1" applyFont="1" applyFill="1" applyAlignment="1">
      <alignment wrapText="1"/>
    </xf>
    <xf numFmtId="9" fontId="7" fillId="2" borderId="0" xfId="0" applyNumberFormat="1" applyFont="1" applyFill="1" applyAlignment="1">
      <alignment wrapText="1"/>
    </xf>
    <xf numFmtId="168" fontId="7" fillId="2" borderId="0" xfId="0" applyNumberFormat="1" applyFont="1" applyFill="1" applyAlignment="1">
      <alignment wrapText="1"/>
    </xf>
    <xf numFmtId="0" fontId="10" fillId="2" borderId="0" xfId="0" applyFont="1" applyFill="1" applyAlignment="1">
      <alignment wrapText="1"/>
    </xf>
    <xf numFmtId="168" fontId="10" fillId="2" borderId="0" xfId="0" applyNumberFormat="1" applyFont="1" applyFill="1" applyAlignment="1">
      <alignment wrapText="1"/>
    </xf>
    <xf numFmtId="0" fontId="10" fillId="0" borderId="0" xfId="0" applyFont="1" applyAlignment="1">
      <alignment wrapText="1"/>
    </xf>
    <xf numFmtId="168" fontId="7" fillId="0" borderId="0" xfId="0" applyNumberFormat="1" applyFont="1" applyAlignment="1">
      <alignment wrapText="1"/>
    </xf>
    <xf numFmtId="0" fontId="10" fillId="3" borderId="0" xfId="0" applyFont="1" applyFill="1" applyAlignment="1">
      <alignment wrapText="1"/>
    </xf>
    <xf numFmtId="0" fontId="7" fillId="3" borderId="0" xfId="0" applyFont="1" applyFill="1" applyAlignment="1">
      <alignment wrapText="1"/>
    </xf>
    <xf numFmtId="168" fontId="7" fillId="3" borderId="0" xfId="0" applyNumberFormat="1" applyFont="1" applyFill="1" applyAlignment="1">
      <alignment wrapText="1"/>
    </xf>
    <xf numFmtId="168" fontId="10" fillId="3" borderId="0" xfId="0" applyNumberFormat="1" applyFont="1" applyFill="1" applyAlignment="1">
      <alignment wrapText="1"/>
    </xf>
    <xf numFmtId="8" fontId="7" fillId="3" borderId="0" xfId="0" applyNumberFormat="1" applyFont="1" applyFill="1" applyAlignment="1">
      <alignment wrapText="1"/>
    </xf>
    <xf numFmtId="9" fontId="7" fillId="3" borderId="0" xfId="0" applyNumberFormat="1" applyFont="1" applyFill="1" applyAlignment="1">
      <alignment wrapText="1"/>
    </xf>
    <xf numFmtId="0" fontId="10" fillId="4" borderId="0" xfId="0" applyFont="1" applyFill="1" applyAlignment="1">
      <alignment wrapText="1"/>
    </xf>
    <xf numFmtId="0" fontId="7" fillId="4" borderId="0" xfId="0" applyFont="1" applyFill="1" applyAlignment="1">
      <alignment wrapText="1"/>
    </xf>
    <xf numFmtId="168" fontId="7" fillId="4" borderId="0" xfId="0" applyNumberFormat="1" applyFont="1" applyFill="1" applyAlignment="1">
      <alignment wrapText="1"/>
    </xf>
    <xf numFmtId="168" fontId="10" fillId="4" borderId="0" xfId="0" applyNumberFormat="1" applyFont="1" applyFill="1" applyAlignment="1">
      <alignment wrapText="1"/>
    </xf>
    <xf numFmtId="6" fontId="7" fillId="4" borderId="0" xfId="0" applyNumberFormat="1" applyFont="1" applyFill="1" applyAlignment="1">
      <alignment wrapText="1"/>
    </xf>
    <xf numFmtId="9" fontId="7" fillId="4" borderId="0" xfId="0" applyNumberFormat="1" applyFont="1" applyFill="1" applyAlignment="1">
      <alignment wrapText="1"/>
    </xf>
    <xf numFmtId="0" fontId="10" fillId="5" borderId="0" xfId="0" applyFont="1" applyFill="1" applyAlignment="1">
      <alignment wrapText="1"/>
    </xf>
    <xf numFmtId="0" fontId="7" fillId="5" borderId="0" xfId="0" applyFont="1" applyFill="1" applyAlignment="1">
      <alignment wrapText="1"/>
    </xf>
    <xf numFmtId="168" fontId="7" fillId="5" borderId="0" xfId="0" applyNumberFormat="1" applyFont="1" applyFill="1" applyAlignment="1">
      <alignment wrapText="1"/>
    </xf>
    <xf numFmtId="168" fontId="10" fillId="5" borderId="0" xfId="0" applyNumberFormat="1" applyFont="1" applyFill="1" applyAlignment="1">
      <alignment wrapText="1"/>
    </xf>
    <xf numFmtId="168" fontId="10" fillId="0" borderId="0" xfId="0" applyNumberFormat="1" applyFont="1" applyAlignment="1">
      <alignment wrapText="1"/>
    </xf>
    <xf numFmtId="0" fontId="10" fillId="0" borderId="0" xfId="0" applyFont="1" applyAlignment="1">
      <alignment/>
    </xf>
    <xf numFmtId="6" fontId="7" fillId="5" borderId="0" xfId="0" applyNumberFormat="1" applyFont="1" applyFill="1" applyAlignment="1">
      <alignment wrapText="1"/>
    </xf>
    <xf numFmtId="9" fontId="7" fillId="5" borderId="0" xfId="0" applyNumberFormat="1"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52"/>
  <sheetViews>
    <sheetView tabSelected="1" zoomScale="119" zoomScaleNormal="119" workbookViewId="0" topLeftCell="A1">
      <selection activeCell="B5" sqref="B5"/>
    </sheetView>
  </sheetViews>
  <sheetFormatPr defaultColWidth="11.00390625" defaultRowHeight="12.75"/>
  <cols>
    <col min="1" max="1" width="16.625" style="1" customWidth="1"/>
    <col min="2" max="2" width="13.00390625" style="1" customWidth="1"/>
    <col min="3" max="3" width="7.25390625" style="1" customWidth="1"/>
    <col min="4" max="4" width="9.125" style="1" customWidth="1"/>
    <col min="5" max="5" width="7.625" style="1" customWidth="1"/>
    <col min="6" max="6" width="12.875" style="1" customWidth="1"/>
    <col min="7" max="7" width="14.375" style="1" customWidth="1"/>
    <col min="8" max="8" width="13.00390625" style="1" customWidth="1"/>
    <col min="9" max="9" width="14.00390625" style="1" customWidth="1"/>
    <col min="10" max="10" width="13.625" style="1" customWidth="1"/>
    <col min="11" max="11" width="13.375" style="1" customWidth="1"/>
    <col min="12" max="12" width="14.375" style="1" customWidth="1"/>
    <col min="13" max="13" width="15.00390625" style="1" customWidth="1"/>
    <col min="14" max="14" width="15.125" style="1" customWidth="1"/>
    <col min="15" max="16384" width="11.00390625" style="1" customWidth="1"/>
  </cols>
  <sheetData>
    <row r="1" ht="12.75"/>
    <row r="2" ht="12.75">
      <c r="A2" s="31" t="s">
        <v>34</v>
      </c>
    </row>
    <row r="3" ht="12.75"/>
    <row r="4" spans="1:14" ht="12.75">
      <c r="A4" s="2" t="s">
        <v>11</v>
      </c>
      <c r="B4" s="3"/>
      <c r="C4" s="3"/>
      <c r="D4" s="3"/>
      <c r="E4" s="3"/>
      <c r="F4" s="3"/>
      <c r="G4" s="3"/>
      <c r="H4" s="3"/>
      <c r="I4" s="3"/>
      <c r="J4" s="3"/>
      <c r="K4" s="3"/>
      <c r="L4" s="4"/>
      <c r="M4" s="4"/>
      <c r="N4" s="4"/>
    </row>
    <row r="5" spans="1:14" ht="51">
      <c r="A5" s="2"/>
      <c r="B5" s="2" t="s">
        <v>32</v>
      </c>
      <c r="C5" s="2" t="s">
        <v>33</v>
      </c>
      <c r="D5" s="2" t="s">
        <v>1</v>
      </c>
      <c r="E5" s="2" t="s">
        <v>2</v>
      </c>
      <c r="F5" s="2" t="s">
        <v>3</v>
      </c>
      <c r="G5" s="2" t="s">
        <v>4</v>
      </c>
      <c r="H5" s="2" t="s">
        <v>5</v>
      </c>
      <c r="I5" s="2" t="s">
        <v>6</v>
      </c>
      <c r="J5" s="2"/>
      <c r="K5" s="2"/>
      <c r="L5" s="5" t="s">
        <v>12</v>
      </c>
      <c r="M5" s="5" t="s">
        <v>13</v>
      </c>
      <c r="N5" s="5" t="s">
        <v>14</v>
      </c>
    </row>
    <row r="6" spans="1:14" ht="12.75">
      <c r="A6" s="6" t="s">
        <v>15</v>
      </c>
      <c r="B6" s="6">
        <v>18412000</v>
      </c>
      <c r="C6" s="7">
        <v>22.2</v>
      </c>
      <c r="D6" s="8">
        <v>0.65</v>
      </c>
      <c r="E6" s="6">
        <v>4.8</v>
      </c>
      <c r="F6" s="6">
        <v>0.9</v>
      </c>
      <c r="G6" s="6">
        <v>0.8</v>
      </c>
      <c r="H6" s="6">
        <v>0.7</v>
      </c>
      <c r="I6" s="6">
        <v>0.85</v>
      </c>
      <c r="J6" s="6"/>
      <c r="K6" s="6"/>
      <c r="L6" s="9">
        <f>B6*E6*F6*I6*0.65</f>
        <v>43945761.6</v>
      </c>
      <c r="M6" s="9">
        <f>B6*E6*G6*I6*0.65</f>
        <v>39062899.2</v>
      </c>
      <c r="N6" s="9">
        <f>B6*E6*H6*I6*0.65</f>
        <v>34180036.8</v>
      </c>
    </row>
    <row r="7" spans="1:14" ht="12.75">
      <c r="A7" s="6" t="s">
        <v>16</v>
      </c>
      <c r="B7" s="6">
        <v>18412000</v>
      </c>
      <c r="C7" s="7">
        <v>22.2</v>
      </c>
      <c r="D7" s="8">
        <v>0.65</v>
      </c>
      <c r="E7" s="6">
        <v>8.5</v>
      </c>
      <c r="F7" s="6">
        <v>0.7</v>
      </c>
      <c r="G7" s="6">
        <v>0.6</v>
      </c>
      <c r="H7" s="6">
        <v>0.5</v>
      </c>
      <c r="I7" s="6">
        <v>0.85</v>
      </c>
      <c r="J7" s="6"/>
      <c r="K7" s="6"/>
      <c r="L7" s="9">
        <f>B7*E7*F7*I7*0.65</f>
        <v>60527148.5</v>
      </c>
      <c r="M7" s="9">
        <f>B7*E7*G7*I7*0.65</f>
        <v>51880413</v>
      </c>
      <c r="N7" s="9">
        <f>B7*E7*H7*I7*0.65</f>
        <v>43233677.5</v>
      </c>
    </row>
    <row r="8" spans="1:14" ht="12.75">
      <c r="A8" s="6" t="s">
        <v>17</v>
      </c>
      <c r="B8" s="6"/>
      <c r="C8" s="6"/>
      <c r="D8" s="6"/>
      <c r="E8" s="6"/>
      <c r="F8" s="6"/>
      <c r="G8" s="6"/>
      <c r="H8" s="6"/>
      <c r="I8" s="6"/>
      <c r="J8" s="6"/>
      <c r="K8" s="6"/>
      <c r="L8" s="9">
        <f>SUM(L6:L7)</f>
        <v>104472910.1</v>
      </c>
      <c r="M8" s="9">
        <f>SUM(M6:M7)</f>
        <v>90943312.2</v>
      </c>
      <c r="N8" s="9">
        <f>SUM(N6:N7)</f>
        <v>77413714.3</v>
      </c>
    </row>
    <row r="9" spans="1:14" ht="12.75">
      <c r="A9" s="10" t="s">
        <v>18</v>
      </c>
      <c r="B9" s="6"/>
      <c r="C9" s="6"/>
      <c r="D9" s="6"/>
      <c r="E9" s="6"/>
      <c r="F9" s="6"/>
      <c r="G9" s="6"/>
      <c r="H9" s="6"/>
      <c r="I9" s="6"/>
      <c r="J9" s="6"/>
      <c r="K9" s="6"/>
      <c r="L9" s="9"/>
      <c r="M9" s="9"/>
      <c r="N9" s="9"/>
    </row>
    <row r="10" spans="1:14" ht="51">
      <c r="A10" s="6"/>
      <c r="B10" s="10" t="s">
        <v>32</v>
      </c>
      <c r="C10" s="10" t="s">
        <v>0</v>
      </c>
      <c r="D10" s="10" t="s">
        <v>1</v>
      </c>
      <c r="E10" s="10" t="s">
        <v>2</v>
      </c>
      <c r="F10" s="10" t="s">
        <v>3</v>
      </c>
      <c r="G10" s="10" t="s">
        <v>4</v>
      </c>
      <c r="H10" s="10" t="s">
        <v>5</v>
      </c>
      <c r="I10" s="10" t="s">
        <v>7</v>
      </c>
      <c r="J10" s="10" t="s">
        <v>8</v>
      </c>
      <c r="K10" s="10" t="s">
        <v>9</v>
      </c>
      <c r="L10" s="9"/>
      <c r="M10" s="9"/>
      <c r="N10" s="9"/>
    </row>
    <row r="11" spans="1:14" ht="12.75">
      <c r="A11" s="6" t="s">
        <v>15</v>
      </c>
      <c r="B11" s="6">
        <v>6180000</v>
      </c>
      <c r="C11" s="7">
        <v>22.2</v>
      </c>
      <c r="D11" s="8">
        <v>0.65</v>
      </c>
      <c r="E11" s="6">
        <v>4.8</v>
      </c>
      <c r="F11" s="6">
        <v>0.9</v>
      </c>
      <c r="G11" s="6">
        <v>0.8</v>
      </c>
      <c r="H11" s="6">
        <v>0.7</v>
      </c>
      <c r="I11" s="6">
        <v>0.75</v>
      </c>
      <c r="J11" s="6">
        <v>0.666</v>
      </c>
      <c r="K11" s="6">
        <v>0.5</v>
      </c>
      <c r="L11" s="9">
        <f>B11*E11*F11*I11*0.65</f>
        <v>13015080</v>
      </c>
      <c r="M11" s="9">
        <f>B11*E11*G11*J11*0.65</f>
        <v>10273236.48</v>
      </c>
      <c r="N11" s="9">
        <f>B11*E11*H11*K11*0.65</f>
        <v>6748560</v>
      </c>
    </row>
    <row r="12" spans="1:14" ht="12.75">
      <c r="A12" s="6" t="s">
        <v>16</v>
      </c>
      <c r="B12" s="6">
        <v>6180000</v>
      </c>
      <c r="C12" s="7">
        <v>22.2</v>
      </c>
      <c r="D12" s="8">
        <v>0.65</v>
      </c>
      <c r="E12" s="6">
        <v>8.5</v>
      </c>
      <c r="F12" s="6">
        <v>0.7</v>
      </c>
      <c r="G12" s="6">
        <v>0.6</v>
      </c>
      <c r="H12" s="6">
        <v>0.5</v>
      </c>
      <c r="I12" s="6">
        <v>0.75</v>
      </c>
      <c r="J12" s="6">
        <v>0.666</v>
      </c>
      <c r="K12" s="6">
        <v>0.5</v>
      </c>
      <c r="L12" s="9">
        <f>B12*E12*F12*I12*0.65</f>
        <v>17925862.5</v>
      </c>
      <c r="M12" s="9">
        <f>B12*E12*G12*J12*0.65</f>
        <v>13644142.200000001</v>
      </c>
      <c r="N12" s="9">
        <f>B12*E12*H12*K12*0.65</f>
        <v>8536125</v>
      </c>
    </row>
    <row r="13" spans="1:14" ht="12.75">
      <c r="A13" s="6" t="s">
        <v>17</v>
      </c>
      <c r="B13" s="6"/>
      <c r="C13" s="6"/>
      <c r="D13" s="6"/>
      <c r="E13" s="6"/>
      <c r="F13" s="6"/>
      <c r="G13" s="6"/>
      <c r="H13" s="6"/>
      <c r="I13" s="6"/>
      <c r="J13" s="6"/>
      <c r="K13" s="6"/>
      <c r="L13" s="9">
        <f>SUM(L11:L12)</f>
        <v>30940942.5</v>
      </c>
      <c r="M13" s="9">
        <f>SUM(M11:M12)</f>
        <v>23917378.68</v>
      </c>
      <c r="N13" s="9">
        <f>SUM(N11:N12)</f>
        <v>15284685</v>
      </c>
    </row>
    <row r="14" spans="1:14" ht="25.5">
      <c r="A14" s="10" t="s">
        <v>19</v>
      </c>
      <c r="B14" s="6"/>
      <c r="C14" s="6"/>
      <c r="D14" s="6"/>
      <c r="E14" s="6"/>
      <c r="F14" s="6"/>
      <c r="G14" s="6"/>
      <c r="H14" s="6"/>
      <c r="I14" s="6"/>
      <c r="J14" s="6"/>
      <c r="K14" s="6"/>
      <c r="L14" s="11">
        <f>SUM(L13,L8)</f>
        <v>135413852.6</v>
      </c>
      <c r="M14" s="11">
        <f>SUM(M13,M8)</f>
        <v>114860690.88</v>
      </c>
      <c r="N14" s="11">
        <f>SUM(N13,N8)</f>
        <v>92698399.3</v>
      </c>
    </row>
    <row r="15" spans="1:14" ht="12.75">
      <c r="A15" s="12"/>
      <c r="L15" s="13"/>
      <c r="M15" s="13"/>
      <c r="N15" s="13"/>
    </row>
    <row r="16" spans="1:14" ht="25.5">
      <c r="A16" s="14" t="s">
        <v>20</v>
      </c>
      <c r="B16" s="15"/>
      <c r="C16" s="15"/>
      <c r="D16" s="15"/>
      <c r="E16" s="15"/>
      <c r="F16" s="15"/>
      <c r="G16" s="15"/>
      <c r="H16" s="15"/>
      <c r="I16" s="15"/>
      <c r="J16" s="15"/>
      <c r="K16" s="15"/>
      <c r="L16" s="16"/>
      <c r="M16" s="16"/>
      <c r="N16" s="16"/>
    </row>
    <row r="17" spans="1:14" ht="51">
      <c r="A17" s="14"/>
      <c r="B17" s="14" t="s">
        <v>30</v>
      </c>
      <c r="C17" s="14" t="s">
        <v>0</v>
      </c>
      <c r="D17" s="14" t="s">
        <v>1</v>
      </c>
      <c r="E17" s="14" t="s">
        <v>2</v>
      </c>
      <c r="F17" s="14" t="s">
        <v>3</v>
      </c>
      <c r="G17" s="14" t="s">
        <v>4</v>
      </c>
      <c r="H17" s="14" t="s">
        <v>5</v>
      </c>
      <c r="I17" s="14" t="s">
        <v>6</v>
      </c>
      <c r="J17" s="15"/>
      <c r="K17" s="15"/>
      <c r="L17" s="17" t="s">
        <v>12</v>
      </c>
      <c r="M17" s="17" t="s">
        <v>13</v>
      </c>
      <c r="N17" s="17" t="s">
        <v>14</v>
      </c>
    </row>
    <row r="18" spans="1:14" ht="12.75">
      <c r="A18" s="15" t="s">
        <v>15</v>
      </c>
      <c r="B18" s="15">
        <v>82000</v>
      </c>
      <c r="C18" s="18">
        <v>81.57</v>
      </c>
      <c r="D18" s="19">
        <v>0.3</v>
      </c>
      <c r="E18" s="15">
        <v>17.9</v>
      </c>
      <c r="F18" s="15">
        <v>0.9</v>
      </c>
      <c r="G18" s="15">
        <v>0.8</v>
      </c>
      <c r="H18" s="15">
        <v>0.7</v>
      </c>
      <c r="I18" s="15">
        <v>0.85</v>
      </c>
      <c r="J18" s="15"/>
      <c r="K18" s="15"/>
      <c r="L18" s="16">
        <f>B18*E18*F18*I18</f>
        <v>1122866.9999999998</v>
      </c>
      <c r="M18" s="16">
        <f>B18*E18*G18*I18</f>
        <v>998103.9999999998</v>
      </c>
      <c r="N18" s="16">
        <f>B18*E18*H18*I18</f>
        <v>873340.9999999998</v>
      </c>
    </row>
    <row r="19" spans="1:14" ht="12.75">
      <c r="A19" s="15" t="s">
        <v>16</v>
      </c>
      <c r="B19" s="15">
        <v>82000</v>
      </c>
      <c r="C19" s="18">
        <v>81.57</v>
      </c>
      <c r="D19" s="19">
        <v>0.3</v>
      </c>
      <c r="E19" s="15">
        <v>31</v>
      </c>
      <c r="F19" s="15">
        <v>0.7</v>
      </c>
      <c r="G19" s="15">
        <v>0.6</v>
      </c>
      <c r="H19" s="15">
        <v>0.5</v>
      </c>
      <c r="I19" s="15">
        <v>0.85</v>
      </c>
      <c r="J19" s="15"/>
      <c r="K19" s="15"/>
      <c r="L19" s="16">
        <f>B19*E19*F19*I19</f>
        <v>1512490</v>
      </c>
      <c r="M19" s="16">
        <f>B19*E19*G19*I19</f>
        <v>1296420</v>
      </c>
      <c r="N19" s="16">
        <f>B19*E19*H19*I19</f>
        <v>1080350</v>
      </c>
    </row>
    <row r="20" spans="1:14" ht="12.75">
      <c r="A20" s="15" t="s">
        <v>17</v>
      </c>
      <c r="B20" s="15"/>
      <c r="C20" s="15"/>
      <c r="D20" s="15"/>
      <c r="E20" s="15"/>
      <c r="F20" s="15"/>
      <c r="G20" s="15"/>
      <c r="H20" s="15"/>
      <c r="I20" s="15"/>
      <c r="J20" s="15"/>
      <c r="K20" s="15"/>
      <c r="L20" s="16">
        <f>SUM(L18:L19)</f>
        <v>2635357</v>
      </c>
      <c r="M20" s="16">
        <f>SUM(M18:M19)</f>
        <v>2294524</v>
      </c>
      <c r="N20" s="16">
        <f>SUM(N18:N19)</f>
        <v>1953690.9999999998</v>
      </c>
    </row>
    <row r="21" spans="1:14" ht="25.5">
      <c r="A21" s="14" t="s">
        <v>21</v>
      </c>
      <c r="B21" s="15"/>
      <c r="C21" s="15"/>
      <c r="D21" s="15"/>
      <c r="E21" s="15"/>
      <c r="F21" s="15"/>
      <c r="G21" s="15"/>
      <c r="H21" s="15"/>
      <c r="I21" s="15"/>
      <c r="J21" s="15"/>
      <c r="K21" s="15"/>
      <c r="L21" s="16"/>
      <c r="M21" s="16"/>
      <c r="N21" s="16"/>
    </row>
    <row r="22" spans="1:14" ht="51">
      <c r="A22" s="15"/>
      <c r="B22" s="14" t="s">
        <v>30</v>
      </c>
      <c r="C22" s="14" t="s">
        <v>0</v>
      </c>
      <c r="D22" s="14" t="s">
        <v>1</v>
      </c>
      <c r="E22" s="14" t="s">
        <v>2</v>
      </c>
      <c r="F22" s="14" t="s">
        <v>3</v>
      </c>
      <c r="G22" s="14" t="s">
        <v>4</v>
      </c>
      <c r="H22" s="14" t="s">
        <v>5</v>
      </c>
      <c r="I22" s="14" t="s">
        <v>7</v>
      </c>
      <c r="J22" s="14" t="s">
        <v>8</v>
      </c>
      <c r="K22" s="14" t="s">
        <v>9</v>
      </c>
      <c r="L22" s="16"/>
      <c r="M22" s="16"/>
      <c r="N22" s="16"/>
    </row>
    <row r="23" spans="1:14" ht="12.75">
      <c r="A23" s="15" t="s">
        <v>15</v>
      </c>
      <c r="B23" s="15">
        <v>435000</v>
      </c>
      <c r="C23" s="18">
        <v>81.57</v>
      </c>
      <c r="D23" s="19">
        <v>0.3</v>
      </c>
      <c r="E23" s="15">
        <v>17.9</v>
      </c>
      <c r="F23" s="15">
        <v>0.9</v>
      </c>
      <c r="G23" s="15">
        <v>0.8</v>
      </c>
      <c r="H23" s="15">
        <v>0.7</v>
      </c>
      <c r="I23" s="15">
        <v>0.75</v>
      </c>
      <c r="J23" s="15">
        <v>0.666</v>
      </c>
      <c r="K23" s="15">
        <v>0.5</v>
      </c>
      <c r="L23" s="16">
        <f>B23*E23*F23*I23</f>
        <v>5255887.499999999</v>
      </c>
      <c r="M23" s="16">
        <f>B23*E23*G23*J23</f>
        <v>4148647.2</v>
      </c>
      <c r="N23" s="16">
        <f>B23*E23*H23*K23</f>
        <v>2725274.9999999995</v>
      </c>
    </row>
    <row r="24" spans="1:14" ht="12.75">
      <c r="A24" s="15" t="s">
        <v>16</v>
      </c>
      <c r="B24" s="15">
        <v>435000</v>
      </c>
      <c r="C24" s="18">
        <v>81.57</v>
      </c>
      <c r="D24" s="19">
        <v>0.3</v>
      </c>
      <c r="E24" s="15">
        <v>31</v>
      </c>
      <c r="F24" s="15">
        <v>0.7</v>
      </c>
      <c r="G24" s="15">
        <v>0.6</v>
      </c>
      <c r="H24" s="15">
        <v>0.5</v>
      </c>
      <c r="I24" s="15">
        <v>0.75</v>
      </c>
      <c r="J24" s="15">
        <v>0.666</v>
      </c>
      <c r="K24" s="15">
        <v>0.5</v>
      </c>
      <c r="L24" s="16">
        <f>B24*E24*F24*I24</f>
        <v>7079625</v>
      </c>
      <c r="M24" s="16">
        <f>B24*E24*G24*J24</f>
        <v>5388606</v>
      </c>
      <c r="N24" s="16">
        <f>B24*E24*H24*K24</f>
        <v>3371250</v>
      </c>
    </row>
    <row r="25" spans="1:14" ht="12.75">
      <c r="A25" s="15" t="s">
        <v>17</v>
      </c>
      <c r="B25" s="15"/>
      <c r="C25" s="15"/>
      <c r="D25" s="15"/>
      <c r="E25" s="15"/>
      <c r="F25" s="15"/>
      <c r="G25" s="15"/>
      <c r="H25" s="15"/>
      <c r="I25" s="15"/>
      <c r="J25" s="15"/>
      <c r="K25" s="15"/>
      <c r="L25" s="16">
        <f>SUM(L23:L24)</f>
        <v>12335512.5</v>
      </c>
      <c r="M25" s="16">
        <f>SUM(M23:M24)</f>
        <v>9537253.2</v>
      </c>
      <c r="N25" s="16">
        <f>SUM(N23:N24)</f>
        <v>6096525</v>
      </c>
    </row>
    <row r="26" spans="1:14" ht="25.5">
      <c r="A26" s="14" t="s">
        <v>22</v>
      </c>
      <c r="B26" s="15"/>
      <c r="C26" s="15"/>
      <c r="D26" s="15"/>
      <c r="E26" s="15"/>
      <c r="F26" s="15"/>
      <c r="G26" s="15"/>
      <c r="H26" s="15"/>
      <c r="I26" s="15"/>
      <c r="J26" s="15"/>
      <c r="K26" s="15"/>
      <c r="L26" s="17">
        <f>SUM(L25,L20)</f>
        <v>14970869.5</v>
      </c>
      <c r="M26" s="17">
        <f>SUM(M25,M20)</f>
        <v>11831777.2</v>
      </c>
      <c r="N26" s="17">
        <f>SUM(N25,N20)</f>
        <v>8050216</v>
      </c>
    </row>
    <row r="27" spans="12:14" ht="12.75">
      <c r="L27" s="13"/>
      <c r="M27" s="13"/>
      <c r="N27" s="13"/>
    </row>
    <row r="28" spans="1:14" ht="25.5">
      <c r="A28" s="20" t="s">
        <v>23</v>
      </c>
      <c r="B28" s="21"/>
      <c r="C28" s="21"/>
      <c r="D28" s="21"/>
      <c r="E28" s="21"/>
      <c r="F28" s="21"/>
      <c r="G28" s="21"/>
      <c r="H28" s="21"/>
      <c r="I28" s="21"/>
      <c r="J28" s="21"/>
      <c r="K28" s="21"/>
      <c r="L28" s="22"/>
      <c r="M28" s="22"/>
      <c r="N28" s="22"/>
    </row>
    <row r="29" spans="1:14" ht="51">
      <c r="A29" s="20"/>
      <c r="B29" s="20" t="s">
        <v>31</v>
      </c>
      <c r="C29" s="20" t="s">
        <v>0</v>
      </c>
      <c r="D29" s="20" t="s">
        <v>1</v>
      </c>
      <c r="E29" s="20" t="s">
        <v>2</v>
      </c>
      <c r="F29" s="20" t="s">
        <v>3</v>
      </c>
      <c r="G29" s="20" t="s">
        <v>4</v>
      </c>
      <c r="H29" s="20" t="s">
        <v>5</v>
      </c>
      <c r="I29" s="20" t="s">
        <v>6</v>
      </c>
      <c r="J29" s="21"/>
      <c r="K29" s="21"/>
      <c r="L29" s="23" t="s">
        <v>12</v>
      </c>
      <c r="M29" s="23" t="s">
        <v>13</v>
      </c>
      <c r="N29" s="23" t="s">
        <v>14</v>
      </c>
    </row>
    <row r="30" spans="1:14" ht="12.75">
      <c r="A30" s="21" t="s">
        <v>15</v>
      </c>
      <c r="B30" s="21">
        <v>800000</v>
      </c>
      <c r="C30" s="24">
        <v>20.81</v>
      </c>
      <c r="D30" s="25">
        <v>0.6</v>
      </c>
      <c r="E30" s="21">
        <v>4.6</v>
      </c>
      <c r="F30" s="21">
        <v>0.9</v>
      </c>
      <c r="G30" s="21">
        <v>0.8</v>
      </c>
      <c r="H30" s="21">
        <v>0.7</v>
      </c>
      <c r="I30" s="21">
        <v>0.75</v>
      </c>
      <c r="J30" s="21">
        <v>0.66666</v>
      </c>
      <c r="K30" s="21">
        <v>0.5</v>
      </c>
      <c r="L30" s="22">
        <f>B30*E30*F30*I30</f>
        <v>2483999.9999999995</v>
      </c>
      <c r="M30" s="22">
        <f>B30*E30*G30*J30</f>
        <v>1962647.04</v>
      </c>
      <c r="N30" s="22">
        <f>B30*E30*H30*K30</f>
        <v>1287999.9999999998</v>
      </c>
    </row>
    <row r="31" spans="1:14" ht="12.75">
      <c r="A31" s="21" t="s">
        <v>16</v>
      </c>
      <c r="B31" s="21">
        <v>800000</v>
      </c>
      <c r="C31" s="24">
        <v>20.81</v>
      </c>
      <c r="D31" s="25">
        <v>0.6</v>
      </c>
      <c r="E31" s="21">
        <v>8</v>
      </c>
      <c r="F31" s="21">
        <v>0.7</v>
      </c>
      <c r="G31" s="21">
        <v>0.6</v>
      </c>
      <c r="H31" s="21">
        <v>0.5</v>
      </c>
      <c r="I31" s="21">
        <v>0.75</v>
      </c>
      <c r="J31" s="21">
        <v>0.66666</v>
      </c>
      <c r="K31" s="21">
        <v>0.5</v>
      </c>
      <c r="L31" s="22">
        <f>B31*E31*F31*I31</f>
        <v>3360000</v>
      </c>
      <c r="M31" s="22">
        <f>B31*E31*G31*J31</f>
        <v>2559974.4</v>
      </c>
      <c r="N31" s="22">
        <f>B31*E31*H31*K31</f>
        <v>1600000</v>
      </c>
    </row>
    <row r="32" spans="1:14" ht="12.75">
      <c r="A32" s="21" t="s">
        <v>17</v>
      </c>
      <c r="B32" s="21"/>
      <c r="C32" s="21"/>
      <c r="D32" s="21"/>
      <c r="E32" s="21"/>
      <c r="F32" s="21"/>
      <c r="G32" s="21"/>
      <c r="H32" s="21"/>
      <c r="I32" s="21"/>
      <c r="J32" s="21"/>
      <c r="K32" s="21"/>
      <c r="L32" s="22">
        <f>SUM(L30:L31)</f>
        <v>5844000</v>
      </c>
      <c r="M32" s="22">
        <f>SUM(M30:M31)</f>
        <v>4522621.4399999995</v>
      </c>
      <c r="N32" s="22">
        <f>SUM(N30:N31)</f>
        <v>2888000</v>
      </c>
    </row>
    <row r="33" spans="1:14" ht="25.5">
      <c r="A33" s="20" t="s">
        <v>24</v>
      </c>
      <c r="B33" s="21"/>
      <c r="C33" s="21"/>
      <c r="D33" s="21"/>
      <c r="E33" s="21"/>
      <c r="F33" s="21"/>
      <c r="G33" s="21"/>
      <c r="H33" s="21"/>
      <c r="I33" s="21"/>
      <c r="J33" s="21"/>
      <c r="K33" s="21"/>
      <c r="L33" s="22"/>
      <c r="M33" s="22"/>
      <c r="N33" s="22"/>
    </row>
    <row r="34" spans="1:14" ht="51">
      <c r="A34" s="21"/>
      <c r="B34" s="20" t="s">
        <v>31</v>
      </c>
      <c r="C34" s="20" t="s">
        <v>0</v>
      </c>
      <c r="D34" s="20" t="s">
        <v>1</v>
      </c>
      <c r="E34" s="20" t="s">
        <v>2</v>
      </c>
      <c r="F34" s="20" t="s">
        <v>3</v>
      </c>
      <c r="G34" s="20" t="s">
        <v>4</v>
      </c>
      <c r="H34" s="20" t="s">
        <v>5</v>
      </c>
      <c r="I34" s="20" t="s">
        <v>7</v>
      </c>
      <c r="J34" s="20" t="s">
        <v>8</v>
      </c>
      <c r="K34" s="20" t="s">
        <v>9</v>
      </c>
      <c r="L34" s="22"/>
      <c r="M34" s="22"/>
      <c r="N34" s="22"/>
    </row>
    <row r="35" spans="1:14" ht="12.75">
      <c r="A35" s="21" t="s">
        <v>15</v>
      </c>
      <c r="B35" s="21">
        <v>500000</v>
      </c>
      <c r="C35" s="24">
        <v>21</v>
      </c>
      <c r="D35" s="25">
        <v>0.6</v>
      </c>
      <c r="E35" s="21">
        <v>4.8</v>
      </c>
      <c r="F35" s="21">
        <v>0.9</v>
      </c>
      <c r="G35" s="21">
        <v>0.8</v>
      </c>
      <c r="H35" s="21">
        <v>0.7</v>
      </c>
      <c r="I35" s="21">
        <v>0.75</v>
      </c>
      <c r="J35" s="21">
        <v>0.666</v>
      </c>
      <c r="K35" s="21">
        <v>0.5</v>
      </c>
      <c r="L35" s="22">
        <f>B35*E35*F35*I35</f>
        <v>1620000</v>
      </c>
      <c r="M35" s="22">
        <f>B35*E35*G35*J35</f>
        <v>1278720</v>
      </c>
      <c r="N35" s="22">
        <f>B35*E35*H35*K35</f>
        <v>840000</v>
      </c>
    </row>
    <row r="36" spans="1:14" ht="12.75">
      <c r="A36" s="21" t="s">
        <v>16</v>
      </c>
      <c r="B36" s="21">
        <v>500000</v>
      </c>
      <c r="C36" s="24">
        <v>21</v>
      </c>
      <c r="D36" s="25">
        <v>0.6</v>
      </c>
      <c r="E36" s="21">
        <v>8</v>
      </c>
      <c r="F36" s="21">
        <v>0.7</v>
      </c>
      <c r="G36" s="21">
        <v>0.6</v>
      </c>
      <c r="H36" s="21">
        <v>0.5</v>
      </c>
      <c r="I36" s="21">
        <v>0.75</v>
      </c>
      <c r="J36" s="21">
        <v>0.666</v>
      </c>
      <c r="K36" s="21">
        <v>0.5</v>
      </c>
      <c r="L36" s="22">
        <f>B36*E36*F36*I36</f>
        <v>2100000</v>
      </c>
      <c r="M36" s="22">
        <f>B36*E36*G36*J36</f>
        <v>1598400</v>
      </c>
      <c r="N36" s="22">
        <f>B36*E36*H36*K36</f>
        <v>1000000</v>
      </c>
    </row>
    <row r="37" spans="1:14" ht="12.75">
      <c r="A37" s="21" t="s">
        <v>17</v>
      </c>
      <c r="B37" s="21"/>
      <c r="C37" s="21"/>
      <c r="D37" s="21"/>
      <c r="E37" s="21"/>
      <c r="F37" s="21"/>
      <c r="G37" s="21"/>
      <c r="H37" s="21"/>
      <c r="I37" s="21"/>
      <c r="J37" s="21"/>
      <c r="K37" s="21"/>
      <c r="L37" s="22">
        <f>SUM(L35:L36)</f>
        <v>3720000</v>
      </c>
      <c r="M37" s="22">
        <f>SUM(M35:M36)</f>
        <v>2877120</v>
      </c>
      <c r="N37" s="22">
        <f>SUM(N35:N36)</f>
        <v>1840000</v>
      </c>
    </row>
    <row r="38" spans="1:14" ht="25.5">
      <c r="A38" s="20" t="s">
        <v>25</v>
      </c>
      <c r="B38" s="21"/>
      <c r="C38" s="21"/>
      <c r="D38" s="21"/>
      <c r="E38" s="21"/>
      <c r="F38" s="21"/>
      <c r="G38" s="21"/>
      <c r="H38" s="21"/>
      <c r="I38" s="21"/>
      <c r="J38" s="21"/>
      <c r="K38" s="21"/>
      <c r="L38" s="23">
        <f>SUM(L37,L32)</f>
        <v>9564000</v>
      </c>
      <c r="M38" s="23">
        <f>SUM(M37,M32)</f>
        <v>7399741.4399999995</v>
      </c>
      <c r="N38" s="23">
        <f>SUM(N37,N32)</f>
        <v>4728000</v>
      </c>
    </row>
    <row r="39" spans="12:14" ht="12.75">
      <c r="L39" s="13"/>
      <c r="M39" s="13"/>
      <c r="N39" s="13"/>
    </row>
    <row r="40" spans="1:14" ht="12.75">
      <c r="A40" s="26" t="s">
        <v>26</v>
      </c>
      <c r="B40" s="27"/>
      <c r="C40" s="27"/>
      <c r="D40" s="27"/>
      <c r="E40" s="27"/>
      <c r="F40" s="27"/>
      <c r="G40" s="27"/>
      <c r="H40" s="27"/>
      <c r="I40" s="27"/>
      <c r="J40" s="27"/>
      <c r="K40" s="27"/>
      <c r="L40" s="28"/>
      <c r="M40" s="28"/>
      <c r="N40" s="28"/>
    </row>
    <row r="41" spans="1:14" ht="51">
      <c r="A41" s="26"/>
      <c r="B41" s="26" t="s">
        <v>10</v>
      </c>
      <c r="C41" s="26" t="s">
        <v>0</v>
      </c>
      <c r="D41" s="26" t="s">
        <v>1</v>
      </c>
      <c r="E41" s="26" t="s">
        <v>2</v>
      </c>
      <c r="F41" s="26" t="s">
        <v>3</v>
      </c>
      <c r="G41" s="26" t="s">
        <v>4</v>
      </c>
      <c r="H41" s="26" t="s">
        <v>5</v>
      </c>
      <c r="I41" s="26" t="s">
        <v>7</v>
      </c>
      <c r="J41" s="26" t="s">
        <v>8</v>
      </c>
      <c r="K41" s="26" t="s">
        <v>9</v>
      </c>
      <c r="L41" s="29" t="s">
        <v>12</v>
      </c>
      <c r="M41" s="29" t="s">
        <v>13</v>
      </c>
      <c r="N41" s="29" t="s">
        <v>14</v>
      </c>
    </row>
    <row r="42" spans="1:14" ht="12.75">
      <c r="A42" s="27" t="s">
        <v>15</v>
      </c>
      <c r="B42" s="27">
        <v>1500</v>
      </c>
      <c r="C42" s="32">
        <v>29000</v>
      </c>
      <c r="D42" s="33">
        <v>0.98</v>
      </c>
      <c r="E42" s="27">
        <v>6400</v>
      </c>
      <c r="F42" s="27">
        <v>0.9</v>
      </c>
      <c r="G42" s="27">
        <v>0.8</v>
      </c>
      <c r="H42" s="27">
        <v>0.7</v>
      </c>
      <c r="I42" s="27">
        <v>0.75</v>
      </c>
      <c r="J42" s="27">
        <v>0.666</v>
      </c>
      <c r="K42" s="27">
        <v>0.5</v>
      </c>
      <c r="L42" s="28">
        <f>B42*E42*F42*I42</f>
        <v>6480000</v>
      </c>
      <c r="M42" s="28">
        <f>B42*E42*G42*J42</f>
        <v>5114880</v>
      </c>
      <c r="N42" s="28">
        <f>B42*E42*H42*K42</f>
        <v>3360000</v>
      </c>
    </row>
    <row r="43" spans="1:14" ht="12.75">
      <c r="A43" s="27" t="s">
        <v>16</v>
      </c>
      <c r="B43" s="27">
        <v>1500</v>
      </c>
      <c r="C43" s="32">
        <v>29000</v>
      </c>
      <c r="D43" s="33">
        <v>0.98</v>
      </c>
      <c r="E43" s="27">
        <v>11000</v>
      </c>
      <c r="F43" s="27">
        <v>0.7</v>
      </c>
      <c r="G43" s="27">
        <v>0.6</v>
      </c>
      <c r="H43" s="27">
        <v>0.5</v>
      </c>
      <c r="I43" s="27">
        <v>0.75</v>
      </c>
      <c r="J43" s="27">
        <v>0.666</v>
      </c>
      <c r="K43" s="27">
        <v>0.5</v>
      </c>
      <c r="L43" s="28">
        <f>B43*E43*F43*I43</f>
        <v>8662500</v>
      </c>
      <c r="M43" s="28">
        <f>B43*E43*G43*J43</f>
        <v>6593400</v>
      </c>
      <c r="N43" s="28">
        <f>B43*E43*H43*K43</f>
        <v>4125000</v>
      </c>
    </row>
    <row r="44" spans="1:14" ht="12.75">
      <c r="A44" s="27" t="s">
        <v>17</v>
      </c>
      <c r="B44" s="27"/>
      <c r="C44" s="27"/>
      <c r="D44" s="27"/>
      <c r="E44" s="27"/>
      <c r="F44" s="27"/>
      <c r="G44" s="27"/>
      <c r="H44" s="27"/>
      <c r="I44" s="27"/>
      <c r="J44" s="27"/>
      <c r="K44" s="27"/>
      <c r="L44" s="28">
        <f>SUM(L42:L43)</f>
        <v>15142500</v>
      </c>
      <c r="M44" s="28">
        <f>SUM(M42:M43)</f>
        <v>11708280</v>
      </c>
      <c r="N44" s="28">
        <f>SUM(N42:N43)</f>
        <v>7485000</v>
      </c>
    </row>
    <row r="45" spans="1:14" ht="12.75">
      <c r="A45" s="26" t="s">
        <v>27</v>
      </c>
      <c r="B45" s="27"/>
      <c r="C45" s="27"/>
      <c r="D45" s="27"/>
      <c r="E45" s="27"/>
      <c r="F45" s="27"/>
      <c r="G45" s="27"/>
      <c r="H45" s="27"/>
      <c r="I45" s="27"/>
      <c r="J45" s="27"/>
      <c r="K45" s="27"/>
      <c r="L45" s="28"/>
      <c r="M45" s="28"/>
      <c r="N45" s="28"/>
    </row>
    <row r="46" spans="1:14" ht="51">
      <c r="A46" s="27"/>
      <c r="B46" s="26" t="s">
        <v>29</v>
      </c>
      <c r="C46" s="26" t="s">
        <v>0</v>
      </c>
      <c r="D46" s="26" t="s">
        <v>1</v>
      </c>
      <c r="E46" s="26" t="s">
        <v>2</v>
      </c>
      <c r="F46" s="26" t="s">
        <v>3</v>
      </c>
      <c r="G46" s="26" t="s">
        <v>4</v>
      </c>
      <c r="H46" s="26" t="s">
        <v>5</v>
      </c>
      <c r="I46" s="26" t="s">
        <v>7</v>
      </c>
      <c r="J46" s="26" t="s">
        <v>8</v>
      </c>
      <c r="K46" s="26" t="s">
        <v>9</v>
      </c>
      <c r="L46" s="28"/>
      <c r="M46" s="28"/>
      <c r="N46" s="28"/>
    </row>
    <row r="47" spans="1:14" ht="12.75">
      <c r="A47" s="27" t="s">
        <v>15</v>
      </c>
      <c r="B47" s="27">
        <v>5000</v>
      </c>
      <c r="C47" s="32">
        <v>29000</v>
      </c>
      <c r="D47" s="33">
        <v>0.98</v>
      </c>
      <c r="E47" s="27">
        <v>6400</v>
      </c>
      <c r="F47" s="27">
        <v>0.9</v>
      </c>
      <c r="G47" s="27">
        <v>0.8</v>
      </c>
      <c r="H47" s="27">
        <v>0.7</v>
      </c>
      <c r="I47" s="27">
        <v>0.75</v>
      </c>
      <c r="J47" s="27">
        <v>0.666</v>
      </c>
      <c r="K47" s="27">
        <v>0.5</v>
      </c>
      <c r="L47" s="28">
        <f>B47*E47*F47*I47</f>
        <v>21600000</v>
      </c>
      <c r="M47" s="28">
        <f>B47*E47*G47*J47</f>
        <v>17049600</v>
      </c>
      <c r="N47" s="28">
        <f>B47*E47*H47*K47</f>
        <v>11200000</v>
      </c>
    </row>
    <row r="48" spans="1:14" ht="12.75">
      <c r="A48" s="27" t="s">
        <v>16</v>
      </c>
      <c r="B48" s="27">
        <v>5000</v>
      </c>
      <c r="C48" s="32">
        <v>29000</v>
      </c>
      <c r="D48" s="33">
        <v>0.98</v>
      </c>
      <c r="E48" s="27">
        <v>11000</v>
      </c>
      <c r="F48" s="27">
        <v>0.7</v>
      </c>
      <c r="G48" s="27">
        <v>0.6</v>
      </c>
      <c r="H48" s="27">
        <v>0.5</v>
      </c>
      <c r="I48" s="27">
        <v>0.75</v>
      </c>
      <c r="J48" s="27">
        <v>0.666</v>
      </c>
      <c r="K48" s="27">
        <v>0.5</v>
      </c>
      <c r="L48" s="28">
        <f>B48*E48*F48*I48</f>
        <v>28875000</v>
      </c>
      <c r="M48" s="28">
        <f>B48*E48*G48*J48</f>
        <v>21978000</v>
      </c>
      <c r="N48" s="28">
        <f>B48*E48*H48*K48</f>
        <v>13750000</v>
      </c>
    </row>
    <row r="49" spans="1:14" ht="12.75">
      <c r="A49" s="27" t="s">
        <v>17</v>
      </c>
      <c r="B49" s="27"/>
      <c r="C49" s="27"/>
      <c r="D49" s="27"/>
      <c r="E49" s="27"/>
      <c r="F49" s="27"/>
      <c r="G49" s="27"/>
      <c r="H49" s="27"/>
      <c r="I49" s="27"/>
      <c r="J49" s="27"/>
      <c r="K49" s="27"/>
      <c r="L49" s="28">
        <f>SUM(L47:L48)</f>
        <v>50475000</v>
      </c>
      <c r="M49" s="28">
        <f>SUM(M47:M48)</f>
        <v>39027600</v>
      </c>
      <c r="N49" s="28">
        <f>SUM(N47:N48)</f>
        <v>24950000</v>
      </c>
    </row>
    <row r="50" spans="1:14" ht="25.5">
      <c r="A50" s="26" t="s">
        <v>28</v>
      </c>
      <c r="B50" s="27"/>
      <c r="C50" s="27"/>
      <c r="D50" s="27"/>
      <c r="E50" s="27"/>
      <c r="F50" s="27"/>
      <c r="G50" s="27"/>
      <c r="H50" s="27"/>
      <c r="I50" s="27"/>
      <c r="J50" s="27"/>
      <c r="K50" s="27"/>
      <c r="L50" s="29">
        <f>SUM(L49,L44)</f>
        <v>65617500</v>
      </c>
      <c r="M50" s="29">
        <f>SUM(M49,M44)</f>
        <v>50735880</v>
      </c>
      <c r="N50" s="29">
        <f>SUM(N49,N44)</f>
        <v>32435000</v>
      </c>
    </row>
    <row r="51" spans="12:14" ht="12.75">
      <c r="L51" s="13"/>
      <c r="M51" s="13"/>
      <c r="N51" s="13"/>
    </row>
    <row r="52" spans="12:14" ht="12.75">
      <c r="L52" s="30">
        <f>SUM(L50,L38,L26,L14)</f>
        <v>225566222.1</v>
      </c>
      <c r="M52" s="30">
        <f>SUM(M50,M38,M26,M14)</f>
        <v>184828089.51999998</v>
      </c>
      <c r="N52" s="30">
        <f>SUM(N50,N38,N26,N14)</f>
        <v>137911615.3</v>
      </c>
    </row>
    <row r="54" ht="12.75"/>
    <row r="55" ht="12.75"/>
  </sheetData>
  <printOptions/>
  <pageMargins left="0.75" right="0.75" top="1" bottom="1" header="0.5" footer="0.5"/>
  <pageSetup cellComments="atEnd" fitToHeight="0" fitToWidth="1" orientation="landscape" scale="59" r:id="rId3"/>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cthomas-jensen</cp:lastModifiedBy>
  <cp:lastPrinted>2009-04-21T18:51:40Z</cp:lastPrinted>
  <dcterms:created xsi:type="dcterms:W3CDTF">2009-01-22T17:17:23Z</dcterms:created>
  <dcterms:modified xsi:type="dcterms:W3CDTF">2009-04-21T20:56:01Z</dcterms:modified>
  <cp:category/>
  <cp:version/>
  <cp:contentType/>
  <cp:contentStatus/>
</cp:coreProperties>
</file>